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6795" activeTab="0"/>
  </bookViews>
  <sheets>
    <sheet name="the oracle of delphi" sheetId="1" r:id="rId1"/>
  </sheets>
  <definedNames/>
  <calcPr fullCalcOnLoad="1"/>
</workbook>
</file>

<file path=xl/sharedStrings.xml><?xml version="1.0" encoding="utf-8"?>
<sst xmlns="http://schemas.openxmlformats.org/spreadsheetml/2006/main" count="89" uniqueCount="75">
  <si>
    <t>Occupancy</t>
  </si>
  <si>
    <t>Revenues Rooms Winter</t>
  </si>
  <si>
    <t>Revenues Rooms Spring / Autumn</t>
  </si>
  <si>
    <t>Revenues Rooms Summer</t>
  </si>
  <si>
    <t>Revenues Rooms Peak Season</t>
  </si>
  <si>
    <t>Total gross Revenues Rooms</t>
  </si>
  <si>
    <t>VAT Rooms</t>
  </si>
  <si>
    <t>Net Room Revenues</t>
  </si>
  <si>
    <t>Revenues breakfast</t>
  </si>
  <si>
    <t>Revenues beverages</t>
  </si>
  <si>
    <t>Revenues food</t>
  </si>
  <si>
    <t>Revenues vending machines</t>
  </si>
  <si>
    <t>Total Revenues</t>
  </si>
  <si>
    <t>Payroll</t>
  </si>
  <si>
    <t>Laundry</t>
  </si>
  <si>
    <t>Maintenance</t>
  </si>
  <si>
    <t>Marketing</t>
  </si>
  <si>
    <t>Insurance</t>
  </si>
  <si>
    <t>Telecommunication</t>
  </si>
  <si>
    <t>Travel Costs / Car</t>
  </si>
  <si>
    <t>Leasing, Capex</t>
  </si>
  <si>
    <t>Lease</t>
  </si>
  <si>
    <t>G</t>
  </si>
  <si>
    <t>Gross Operating Profit</t>
  </si>
  <si>
    <t>Expenses</t>
  </si>
  <si>
    <t>Cleaning Materials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</si>
  <si>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</si>
  <si>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</si>
  <si>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</si>
  <si>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</si>
  <si>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</si>
  <si>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</si>
  <si>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</si>
  <si>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</si>
  <si>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</si>
  <si>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</si>
  <si>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Budget year 1</t>
  </si>
  <si>
    <t>Payroll year 1</t>
  </si>
  <si>
    <t>standard bed rate Nov, Dec, Jan, Feb</t>
  </si>
  <si>
    <t>standard bed rate March, April, Oct</t>
  </si>
  <si>
    <t>standard bed rate  May, June, Sep</t>
  </si>
  <si>
    <t>standard bed rate July, August</t>
  </si>
  <si>
    <t>no. of Days</t>
  </si>
  <si>
    <t>Capacity</t>
  </si>
  <si>
    <t>rate/revenue correction factor</t>
  </si>
  <si>
    <t>F&amp;B purchase</t>
  </si>
  <si>
    <t>Taxes (not VAT)</t>
  </si>
  <si>
    <t>Bed nights per year</t>
  </si>
  <si>
    <t>other revenues</t>
  </si>
  <si>
    <t>F&amp;B purchase in % of F&amp;B rev.</t>
  </si>
  <si>
    <t>costs per bed night</t>
  </si>
  <si>
    <t>Net room revenues per bed night</t>
  </si>
  <si>
    <t>Energy, water, garbage disposal</t>
  </si>
  <si>
    <t>variables</t>
  </si>
  <si>
    <t>Administration, EDP</t>
  </si>
  <si>
    <t>Outsourced Administration</t>
  </si>
  <si>
    <t>Lease year 1</t>
  </si>
  <si>
    <t>La Cucaracha Hostel</t>
  </si>
  <si>
    <t>Capex year 1</t>
  </si>
  <si>
    <t>annual increase</t>
  </si>
  <si>
    <t>Revenues</t>
  </si>
  <si>
    <t>Total Expenses</t>
  </si>
  <si>
    <t>M</t>
  </si>
  <si>
    <t>in % of total revenue</t>
  </si>
  <si>
    <t>in % of room revenues</t>
  </si>
  <si>
    <t>rev. brekkie in % of rev. rooms</t>
  </si>
  <si>
    <t>rev. booze in % of rev. rooms</t>
  </si>
  <si>
    <t>rev. food in % of rev. rooms</t>
  </si>
  <si>
    <t>rev. vending machines</t>
  </si>
  <si>
    <t>other revenues (yearly)</t>
  </si>
  <si>
    <t>$</t>
  </si>
  <si>
    <t>Rates &amp; Occupancy</t>
  </si>
  <si>
    <t>klaus_heindl@yahoo.com</t>
  </si>
  <si>
    <t>:-)</t>
  </si>
  <si>
    <t>praise and donations: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</si>
</sst>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&quot;\ * #,##0.00_-;\-&quot;€&quot;\ * #,##0.00_-;_-&quot;€&quot;\ * &quot;-&quot;??_-;_-@_-"/>
    <numFmt numFmtId="173" formatCode="_-* #,##0_-;\-* #,##0_-;_-* &quot;-&quot;??_-;_-@_-"/>
    <numFmt numFmtId="174" formatCode="0.0%"/>
    <numFmt numFmtId="175" formatCode="_-* #,##0.00_-;\-* #,##0.00_-;_-* &quot;-&quot;??_-;_-@_-"/>
    <numFmt numFmtId="176" formatCode="_-&quot;€&quot;\ * #,##0_-;\-&quot;€&quot;\ * #,##0_-;_-&quot;€&quot;\ * &quot;-&quot;??_-;_-@_-"/>
    <numFmt numFmtId="177" formatCode="_-* #,##0.0_-;\-* #,##0.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0"/>
    </font>
    <font>
      <sz val="20"/>
      <name val="Arial"/>
      <family val="0"/>
    </font>
    <font>
      <b/>
      <sz val="14"/>
      <color indexed="9"/>
      <name val="Wingdings"/>
      <family val="0"/>
    </font>
    <font>
      <sz val="10"/>
      <color indexed="9"/>
      <name val="Arial"/>
      <family val="0"/>
    </font>
    <font>
      <sz val="11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3" fillId="44" borderId="1" applyNumberFormat="0" applyAlignment="0" applyProtection="0"/>
    <xf numFmtId="0" fontId="39" fillId="45" borderId="0" applyNumberFormat="0" applyBorder="0" applyAlignment="0" applyProtection="0"/>
    <xf numFmtId="0" fontId="4" fillId="44" borderId="2" applyNumberFormat="0" applyAlignment="0" applyProtection="0"/>
    <xf numFmtId="0" fontId="40" fillId="46" borderId="3" applyNumberFormat="0" applyAlignment="0" applyProtection="0"/>
    <xf numFmtId="0" fontId="41" fillId="47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13" borderId="2" applyNumberFormat="0" applyAlignment="0" applyProtection="0"/>
    <xf numFmtId="0" fontId="7" fillId="0" borderId="5" applyNumberFormat="0" applyFill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9" fillId="10" borderId="0" applyNumberFormat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49" borderId="3" applyNumberFormat="0" applyAlignment="0" applyProtection="0"/>
    <xf numFmtId="0" fontId="48" fillId="0" borderId="9" applyNumberFormat="0" applyFill="0" applyAlignment="0" applyProtection="0"/>
    <xf numFmtId="0" fontId="11" fillId="50" borderId="0" applyNumberFormat="0" applyBorder="0" applyAlignment="0" applyProtection="0"/>
    <xf numFmtId="0" fontId="0" fillId="51" borderId="10" applyNumberFormat="0" applyFont="0" applyAlignment="0" applyProtection="0"/>
    <xf numFmtId="0" fontId="0" fillId="52" borderId="11" applyNumberFormat="0" applyFont="0" applyAlignment="0" applyProtection="0"/>
    <xf numFmtId="0" fontId="49" fillId="46" borderId="12" applyNumberFormat="0" applyAlignment="0" applyProtection="0"/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53" borderId="18" applyNumberFormat="0" applyAlignment="0" applyProtection="0"/>
  </cellStyleXfs>
  <cellXfs count="105">
    <xf numFmtId="0" fontId="0" fillId="0" borderId="0" xfId="0" applyAlignment="1">
      <alignment/>
    </xf>
    <xf numFmtId="171" fontId="22" fillId="54" borderId="19" xfId="68" applyFont="1" applyFill="1" applyBorder="1" applyAlignment="1" applyProtection="1">
      <alignment/>
      <protection/>
    </xf>
    <xf numFmtId="171" fontId="22" fillId="54" borderId="20" xfId="68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73" fontId="0" fillId="54" borderId="21" xfId="0" applyNumberFormat="1" applyFont="1" applyFill="1" applyBorder="1" applyAlignment="1" applyProtection="1">
      <alignment/>
      <protection/>
    </xf>
    <xf numFmtId="0" fontId="23" fillId="0" borderId="22" xfId="0" applyNumberFormat="1" applyFont="1" applyFill="1" applyBorder="1" applyAlignment="1" applyProtection="1">
      <alignment/>
      <protection/>
    </xf>
    <xf numFmtId="0" fontId="0" fillId="54" borderId="21" xfId="0" applyNumberFormat="1" applyFont="1" applyFill="1" applyBorder="1" applyAlignment="1" applyProtection="1">
      <alignment/>
      <protection/>
    </xf>
    <xf numFmtId="9" fontId="22" fillId="54" borderId="23" xfId="0" applyNumberFormat="1" applyFont="1" applyFill="1" applyBorder="1" applyAlignment="1" applyProtection="1">
      <alignment horizontal="center"/>
      <protection/>
    </xf>
    <xf numFmtId="9" fontId="22" fillId="54" borderId="24" xfId="0" applyNumberFormat="1" applyFont="1" applyFill="1" applyBorder="1" applyAlignment="1" applyProtection="1">
      <alignment horizontal="center"/>
      <protection/>
    </xf>
    <xf numFmtId="174" fontId="0" fillId="0" borderId="0" xfId="0" applyNumberFormat="1" applyFont="1" applyFill="1" applyBorder="1" applyAlignment="1" applyProtection="1">
      <alignment/>
      <protection/>
    </xf>
    <xf numFmtId="9" fontId="22" fillId="55" borderId="25" xfId="0" applyNumberFormat="1" applyFont="1" applyFill="1" applyBorder="1" applyAlignment="1" applyProtection="1">
      <alignment horizontal="center"/>
      <protection/>
    </xf>
    <xf numFmtId="9" fontId="22" fillId="55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9" fontId="22" fillId="55" borderId="26" xfId="0" applyNumberFormat="1" applyFont="1" applyFill="1" applyBorder="1" applyAlignment="1" applyProtection="1">
      <alignment horizontal="center"/>
      <protection/>
    </xf>
    <xf numFmtId="171" fontId="22" fillId="54" borderId="27" xfId="68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9" fontId="22" fillId="54" borderId="28" xfId="0" applyNumberFormat="1" applyFont="1" applyFill="1" applyBorder="1" applyAlignment="1" applyProtection="1">
      <alignment horizontal="center"/>
      <protection/>
    </xf>
    <xf numFmtId="9" fontId="22" fillId="55" borderId="29" xfId="0" applyNumberFormat="1" applyFont="1" applyFill="1" applyBorder="1" applyAlignment="1" applyProtection="1">
      <alignment horizontal="center"/>
      <protection/>
    </xf>
    <xf numFmtId="9" fontId="22" fillId="55" borderId="3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173" fontId="0" fillId="44" borderId="25" xfId="0" applyNumberFormat="1" applyFont="1" applyFill="1" applyBorder="1" applyAlignment="1" applyProtection="1">
      <alignment/>
      <protection/>
    </xf>
    <xf numFmtId="173" fontId="0" fillId="0" borderId="25" xfId="0" applyNumberFormat="1" applyFon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173" fontId="0" fillId="44" borderId="25" xfId="0" applyNumberFormat="1" applyFont="1" applyFill="1" applyBorder="1" applyAlignment="1" applyProtection="1">
      <alignment/>
      <protection/>
    </xf>
    <xf numFmtId="173" fontId="0" fillId="44" borderId="0" xfId="0" applyNumberFormat="1" applyFont="1" applyFill="1" applyBorder="1" applyAlignment="1" applyProtection="1">
      <alignment/>
      <protection/>
    </xf>
    <xf numFmtId="173" fontId="0" fillId="44" borderId="26" xfId="0" applyNumberFormat="1" applyFont="1" applyFill="1" applyBorder="1" applyAlignment="1" applyProtection="1">
      <alignment/>
      <protection/>
    </xf>
    <xf numFmtId="9" fontId="0" fillId="54" borderId="23" xfId="0" applyNumberFormat="1" applyFont="1" applyFill="1" applyBorder="1" applyAlignment="1" applyProtection="1">
      <alignment/>
      <protection/>
    </xf>
    <xf numFmtId="9" fontId="0" fillId="54" borderId="31" xfId="0" applyNumberFormat="1" applyFont="1" applyFill="1" applyBorder="1" applyAlignment="1" applyProtection="1">
      <alignment/>
      <protection/>
    </xf>
    <xf numFmtId="175" fontId="0" fillId="44" borderId="32" xfId="0" applyNumberFormat="1" applyFont="1" applyFill="1" applyBorder="1" applyAlignment="1" applyProtection="1">
      <alignment/>
      <protection/>
    </xf>
    <xf numFmtId="175" fontId="0" fillId="44" borderId="33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174" fontId="0" fillId="54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173" fontId="25" fillId="55" borderId="34" xfId="0" applyNumberFormat="1" applyFont="1" applyFill="1" applyBorder="1" applyAlignment="1" applyProtection="1">
      <alignment/>
      <protection/>
    </xf>
    <xf numFmtId="173" fontId="25" fillId="55" borderId="32" xfId="0" applyNumberFormat="1" applyFont="1" applyFill="1" applyBorder="1" applyAlignment="1" applyProtection="1">
      <alignment/>
      <protection/>
    </xf>
    <xf numFmtId="173" fontId="25" fillId="55" borderId="33" xfId="0" applyNumberFormat="1" applyFont="1" applyFill="1" applyBorder="1" applyAlignment="1" applyProtection="1">
      <alignment/>
      <protection/>
    </xf>
    <xf numFmtId="173" fontId="0" fillId="44" borderId="35" xfId="0" applyNumberFormat="1" applyFont="1" applyFill="1" applyBorder="1" applyAlignment="1" applyProtection="1">
      <alignment/>
      <protection/>
    </xf>
    <xf numFmtId="173" fontId="0" fillId="0" borderId="35" xfId="0" applyNumberFormat="1" applyFont="1" applyFill="1" applyBorder="1" applyAlignment="1" applyProtection="1">
      <alignment/>
      <protection/>
    </xf>
    <xf numFmtId="177" fontId="0" fillId="54" borderId="21" xfId="0" applyNumberFormat="1" applyFont="1" applyFill="1" applyBorder="1" applyAlignment="1" applyProtection="1">
      <alignment/>
      <protection/>
    </xf>
    <xf numFmtId="173" fontId="0" fillId="54" borderId="36" xfId="0" applyNumberFormat="1" applyFont="1" applyFill="1" applyBorder="1" applyAlignment="1" applyProtection="1">
      <alignment/>
      <protection/>
    </xf>
    <xf numFmtId="9" fontId="0" fillId="54" borderId="21" xfId="0" applyNumberFormat="1" applyFont="1" applyFill="1" applyBorder="1" applyAlignment="1" applyProtection="1">
      <alignment/>
      <protection/>
    </xf>
    <xf numFmtId="173" fontId="0" fillId="54" borderId="37" xfId="0" applyNumberFormat="1" applyFont="1" applyFill="1" applyBorder="1" applyAlignment="1" applyProtection="1">
      <alignment/>
      <protection/>
    </xf>
    <xf numFmtId="173" fontId="0" fillId="44" borderId="29" xfId="0" applyNumberFormat="1" applyFont="1" applyFill="1" applyBorder="1" applyAlignment="1" applyProtection="1">
      <alignment/>
      <protection/>
    </xf>
    <xf numFmtId="173" fontId="0" fillId="55" borderId="25" xfId="0" applyNumberFormat="1" applyFont="1" applyFill="1" applyBorder="1" applyAlignment="1" applyProtection="1">
      <alignment/>
      <protection/>
    </xf>
    <xf numFmtId="173" fontId="0" fillId="55" borderId="0" xfId="0" applyNumberFormat="1" applyFont="1" applyFill="1" applyBorder="1" applyAlignment="1" applyProtection="1">
      <alignment/>
      <protection/>
    </xf>
    <xf numFmtId="0" fontId="0" fillId="55" borderId="0" xfId="0" applyFill="1" applyAlignment="1">
      <alignment/>
    </xf>
    <xf numFmtId="0" fontId="0" fillId="55" borderId="29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9" fontId="0" fillId="0" borderId="0" xfId="0" applyNumberFormat="1" applyFont="1" applyFill="1" applyBorder="1" applyAlignment="1" applyProtection="1">
      <alignment/>
      <protection/>
    </xf>
    <xf numFmtId="9" fontId="0" fillId="54" borderId="37" xfId="0" applyNumberFormat="1" applyFont="1" applyFill="1" applyBorder="1" applyAlignment="1" applyProtection="1">
      <alignment/>
      <protection/>
    </xf>
    <xf numFmtId="0" fontId="0" fillId="44" borderId="20" xfId="0" applyFill="1" applyBorder="1" applyAlignment="1">
      <alignment/>
    </xf>
    <xf numFmtId="0" fontId="23" fillId="0" borderId="38" xfId="0" applyFont="1" applyFill="1" applyBorder="1" applyAlignment="1">
      <alignment/>
    </xf>
    <xf numFmtId="0" fontId="0" fillId="44" borderId="24" xfId="0" applyFill="1" applyBorder="1" applyAlignment="1">
      <alignment/>
    </xf>
    <xf numFmtId="0" fontId="0" fillId="55" borderId="0" xfId="0" applyFill="1" applyBorder="1" applyAlignment="1">
      <alignment/>
    </xf>
    <xf numFmtId="0" fontId="0" fillId="44" borderId="39" xfId="0" applyFill="1" applyBorder="1" applyAlignment="1">
      <alignment/>
    </xf>
    <xf numFmtId="0" fontId="0" fillId="55" borderId="40" xfId="0" applyFill="1" applyBorder="1" applyAlignment="1">
      <alignment/>
    </xf>
    <xf numFmtId="0" fontId="0" fillId="4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44" borderId="0" xfId="0" applyFill="1" applyBorder="1" applyAlignment="1">
      <alignment/>
    </xf>
    <xf numFmtId="0" fontId="0" fillId="44" borderId="38" xfId="0" applyFill="1" applyBorder="1" applyAlignment="1">
      <alignment/>
    </xf>
    <xf numFmtId="0" fontId="0" fillId="44" borderId="33" xfId="0" applyFill="1" applyBorder="1" applyAlignment="1">
      <alignment/>
    </xf>
    <xf numFmtId="0" fontId="0" fillId="0" borderId="40" xfId="0" applyFill="1" applyBorder="1" applyAlignment="1">
      <alignment/>
    </xf>
    <xf numFmtId="0" fontId="25" fillId="55" borderId="33" xfId="0" applyFont="1" applyFill="1" applyBorder="1" applyAlignment="1">
      <alignment/>
    </xf>
    <xf numFmtId="0" fontId="0" fillId="44" borderId="41" xfId="0" applyFill="1" applyBorder="1" applyAlignment="1">
      <alignment/>
    </xf>
    <xf numFmtId="0" fontId="0" fillId="0" borderId="26" xfId="0" applyFill="1" applyBorder="1" applyAlignment="1">
      <alignment/>
    </xf>
    <xf numFmtId="0" fontId="0" fillId="44" borderId="26" xfId="0" applyFill="1" applyBorder="1" applyAlignment="1">
      <alignment/>
    </xf>
    <xf numFmtId="0" fontId="0" fillId="0" borderId="26" xfId="0" applyFill="1" applyBorder="1" applyAlignment="1">
      <alignment/>
    </xf>
    <xf numFmtId="173" fontId="22" fillId="0" borderId="25" xfId="0" applyNumberFormat="1" applyFont="1" applyFill="1" applyBorder="1" applyAlignment="1" applyProtection="1">
      <alignment/>
      <protection/>
    </xf>
    <xf numFmtId="173" fontId="22" fillId="0" borderId="26" xfId="0" applyNumberFormat="1" applyFont="1" applyFill="1" applyBorder="1" applyAlignment="1" applyProtection="1">
      <alignment/>
      <protection/>
    </xf>
    <xf numFmtId="0" fontId="10" fillId="0" borderId="0" xfId="84" applyAlignment="1" applyProtection="1">
      <alignment/>
      <protection/>
    </xf>
    <xf numFmtId="0" fontId="29" fillId="0" borderId="0" xfId="0" applyFont="1" applyAlignment="1">
      <alignment/>
    </xf>
    <xf numFmtId="0" fontId="20" fillId="41" borderId="42" xfId="0" applyFont="1" applyFill="1" applyBorder="1" applyAlignment="1">
      <alignment/>
    </xf>
    <xf numFmtId="0" fontId="20" fillId="41" borderId="43" xfId="0" applyFont="1" applyFill="1" applyBorder="1" applyAlignment="1">
      <alignment horizontal="center"/>
    </xf>
    <xf numFmtId="0" fontId="25" fillId="41" borderId="40" xfId="0" applyFont="1" applyFill="1" applyBorder="1" applyAlignment="1">
      <alignment/>
    </xf>
    <xf numFmtId="174" fontId="25" fillId="41" borderId="43" xfId="0" applyNumberFormat="1" applyFont="1" applyFill="1" applyBorder="1" applyAlignment="1" applyProtection="1">
      <alignment horizontal="center"/>
      <protection/>
    </xf>
    <xf numFmtId="174" fontId="25" fillId="41" borderId="29" xfId="0" applyNumberFormat="1" applyFont="1" applyFill="1" applyBorder="1" applyAlignment="1" applyProtection="1">
      <alignment horizontal="center"/>
      <protection/>
    </xf>
    <xf numFmtId="0" fontId="24" fillId="41" borderId="40" xfId="0" applyFont="1" applyFill="1" applyBorder="1" applyAlignment="1">
      <alignment/>
    </xf>
    <xf numFmtId="173" fontId="24" fillId="41" borderId="32" xfId="0" applyNumberFormat="1" applyFont="1" applyFill="1" applyBorder="1" applyAlignment="1" applyProtection="1">
      <alignment/>
      <protection/>
    </xf>
    <xf numFmtId="0" fontId="25" fillId="41" borderId="44" xfId="0" applyFont="1" applyFill="1" applyBorder="1" applyAlignment="1">
      <alignment/>
    </xf>
    <xf numFmtId="173" fontId="25" fillId="41" borderId="32" xfId="0" applyNumberFormat="1" applyFont="1" applyFill="1" applyBorder="1" applyAlignment="1" applyProtection="1">
      <alignment/>
      <protection/>
    </xf>
    <xf numFmtId="173" fontId="25" fillId="41" borderId="33" xfId="0" applyNumberFormat="1" applyFont="1" applyFill="1" applyBorder="1" applyAlignment="1" applyProtection="1">
      <alignment/>
      <protection/>
    </xf>
    <xf numFmtId="0" fontId="25" fillId="41" borderId="45" xfId="0" applyFont="1" applyFill="1" applyBorder="1" applyAlignment="1">
      <alignment/>
    </xf>
    <xf numFmtId="173" fontId="25" fillId="41" borderId="42" xfId="0" applyNumberFormat="1" applyFont="1" applyFill="1" applyBorder="1" applyAlignment="1" applyProtection="1">
      <alignment/>
      <protection/>
    </xf>
    <xf numFmtId="173" fontId="25" fillId="41" borderId="43" xfId="0" applyNumberFormat="1" applyFont="1" applyFill="1" applyBorder="1" applyAlignment="1" applyProtection="1">
      <alignment/>
      <protection/>
    </xf>
    <xf numFmtId="173" fontId="25" fillId="41" borderId="44" xfId="0" applyNumberFormat="1" applyFont="1" applyFill="1" applyBorder="1" applyAlignment="1" applyProtection="1">
      <alignment/>
      <protection/>
    </xf>
    <xf numFmtId="0" fontId="27" fillId="41" borderId="43" xfId="0" applyFont="1" applyFill="1" applyBorder="1" applyAlignment="1">
      <alignment/>
    </xf>
    <xf numFmtId="173" fontId="27" fillId="41" borderId="42" xfId="0" applyNumberFormat="1" applyFont="1" applyFill="1" applyBorder="1" applyAlignment="1" applyProtection="1">
      <alignment/>
      <protection/>
    </xf>
    <xf numFmtId="173" fontId="27" fillId="41" borderId="43" xfId="0" applyNumberFormat="1" applyFont="1" applyFill="1" applyBorder="1" applyAlignment="1" applyProtection="1">
      <alignment/>
      <protection/>
    </xf>
    <xf numFmtId="173" fontId="27" fillId="41" borderId="44" xfId="0" applyNumberFormat="1" applyFont="1" applyFill="1" applyBorder="1" applyAlignment="1" applyProtection="1">
      <alignment/>
      <protection/>
    </xf>
    <xf numFmtId="0" fontId="30" fillId="41" borderId="0" xfId="0" applyFont="1" applyFill="1" applyAlignment="1">
      <alignment horizontal="center"/>
    </xf>
    <xf numFmtId="0" fontId="28" fillId="41" borderId="0" xfId="0" applyFont="1" applyFill="1" applyAlignment="1">
      <alignment/>
    </xf>
    <xf numFmtId="0" fontId="31" fillId="41" borderId="0" xfId="0" applyNumberFormat="1" applyFont="1" applyFill="1" applyBorder="1" applyAlignment="1" applyProtection="1">
      <alignment/>
      <protection/>
    </xf>
    <xf numFmtId="0" fontId="28" fillId="41" borderId="0" xfId="0" applyNumberFormat="1" applyFont="1" applyFill="1" applyBorder="1" applyAlignment="1" applyProtection="1">
      <alignment/>
      <protection/>
    </xf>
    <xf numFmtId="0" fontId="32" fillId="41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5" fillId="41" borderId="29" xfId="0" applyFont="1" applyFill="1" applyBorder="1" applyAlignment="1">
      <alignment horizontal="center"/>
    </xf>
    <xf numFmtId="0" fontId="0" fillId="55" borderId="43" xfId="0" applyFill="1" applyBorder="1" applyAlignment="1">
      <alignment/>
    </xf>
    <xf numFmtId="0" fontId="21" fillId="0" borderId="0" xfId="0" applyFont="1" applyAlignment="1">
      <alignment horizontal="center"/>
    </xf>
    <xf numFmtId="0" fontId="28" fillId="41" borderId="32" xfId="0" applyFont="1" applyFill="1" applyBorder="1" applyAlignment="1">
      <alignment vertical="center" textRotation="90"/>
    </xf>
    <xf numFmtId="0" fontId="28" fillId="41" borderId="25" xfId="0" applyFont="1" applyFill="1" applyBorder="1" applyAlignment="1">
      <alignment vertical="center" textRotation="90"/>
    </xf>
    <xf numFmtId="0" fontId="28" fillId="41" borderId="29" xfId="0" applyFont="1" applyFill="1" applyBorder="1" applyAlignment="1">
      <alignment vertical="center" textRotation="9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ingabe" xfId="72"/>
    <cellStyle name="Ergebnis" xfId="73"/>
    <cellStyle name="Erklärender Text" xfId="74"/>
    <cellStyle name="Euro" xfId="75"/>
    <cellStyle name="Explanatory Text" xfId="76"/>
    <cellStyle name="Followed Hyperlink" xfId="77"/>
    <cellStyle name="Good" xfId="78"/>
    <cellStyle name="Gut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Linked Cell" xfId="86"/>
    <cellStyle name="Neutral" xfId="87"/>
    <cellStyle name="Note" xfId="88"/>
    <cellStyle name="Notiz" xfId="89"/>
    <cellStyle name="Output" xfId="90"/>
    <cellStyle name="Percent" xfId="91"/>
    <cellStyle name="Schlecht" xfId="92"/>
    <cellStyle name="Title" xfId="93"/>
    <cellStyle name="Total" xfId="94"/>
    <cellStyle name="Überschrift" xfId="95"/>
    <cellStyle name="Überschrift 1" xfId="96"/>
    <cellStyle name="Überschrift 2" xfId="97"/>
    <cellStyle name="Überschrift 3" xfId="98"/>
    <cellStyle name="Überschrift 4" xfId="99"/>
    <cellStyle name="Verknüpfte Zelle" xfId="100"/>
    <cellStyle name="Warnender Text" xfId="101"/>
    <cellStyle name="Warning Text" xfId="102"/>
    <cellStyle name="Zelle überprüfen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us_heindl@yahoo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2" sqref="C42"/>
    </sheetView>
  </sheetViews>
  <sheetFormatPr defaultColWidth="9.140625" defaultRowHeight="12.75"/>
  <cols>
    <col min="1" max="1" width="4.00390625" style="0" customWidth="1"/>
    <col min="2" max="2" width="31.421875" style="0" customWidth="1"/>
    <col min="3" max="12" width="10.7109375" style="0" customWidth="1"/>
    <col min="13" max="13" width="1.7109375" style="0" customWidth="1"/>
    <col min="14" max="14" width="26.8515625" style="0" customWidth="1"/>
    <col min="15" max="16384" width="11.421875" style="0" customWidth="1"/>
  </cols>
  <sheetData>
    <row r="1" spans="1:15" ht="18.75" thickBot="1">
      <c r="A1" s="93" t="s">
        <v>62</v>
      </c>
      <c r="B1" s="75" t="s">
        <v>57</v>
      </c>
      <c r="C1" s="76" t="s">
        <v>26</v>
      </c>
      <c r="D1" s="76" t="s">
        <v>27</v>
      </c>
      <c r="E1" s="76" t="s">
        <v>28</v>
      </c>
      <c r="F1" s="76" t="s">
        <v>29</v>
      </c>
      <c r="G1" s="76" t="s">
        <v>30</v>
      </c>
      <c r="H1" s="76" t="s">
        <v>31</v>
      </c>
      <c r="I1" s="76" t="s">
        <v>32</v>
      </c>
      <c r="J1" s="76" t="s">
        <v>33</v>
      </c>
      <c r="K1" s="76" t="s">
        <v>34</v>
      </c>
      <c r="L1" s="76" t="s">
        <v>35</v>
      </c>
      <c r="M1" s="94"/>
      <c r="N1" s="101" t="s">
        <v>53</v>
      </c>
      <c r="O1" s="101"/>
    </row>
    <row r="2" spans="1:16" ht="12.75">
      <c r="A2" s="102" t="s">
        <v>71</v>
      </c>
      <c r="B2" s="54" t="s">
        <v>38</v>
      </c>
      <c r="C2" s="1">
        <v>14</v>
      </c>
      <c r="D2" s="1">
        <v>14</v>
      </c>
      <c r="E2" s="1">
        <v>14</v>
      </c>
      <c r="F2" s="2">
        <v>15</v>
      </c>
      <c r="G2" s="1">
        <v>15</v>
      </c>
      <c r="H2" s="1">
        <v>15</v>
      </c>
      <c r="I2" s="2">
        <v>16</v>
      </c>
      <c r="J2" s="1">
        <v>16</v>
      </c>
      <c r="K2" s="2">
        <v>16</v>
      </c>
      <c r="L2" s="1">
        <v>17</v>
      </c>
      <c r="M2" s="95"/>
      <c r="N2" s="3" t="s">
        <v>43</v>
      </c>
      <c r="O2" s="4">
        <v>70</v>
      </c>
      <c r="P2" s="3"/>
    </row>
    <row r="3" spans="1:16" ht="12.75">
      <c r="A3" s="103"/>
      <c r="B3" s="55" t="s">
        <v>42</v>
      </c>
      <c r="C3" s="5">
        <v>120</v>
      </c>
      <c r="D3" s="5">
        <v>120</v>
      </c>
      <c r="E3" s="5">
        <v>120</v>
      </c>
      <c r="F3" s="5">
        <v>120</v>
      </c>
      <c r="G3" s="5">
        <v>120</v>
      </c>
      <c r="H3" s="5">
        <v>120</v>
      </c>
      <c r="I3" s="5">
        <v>120</v>
      </c>
      <c r="J3" s="5">
        <v>120</v>
      </c>
      <c r="K3" s="5">
        <v>120</v>
      </c>
      <c r="L3" s="5">
        <v>120</v>
      </c>
      <c r="M3" s="95"/>
      <c r="N3" s="3" t="s">
        <v>44</v>
      </c>
      <c r="O3" s="6">
        <v>1</v>
      </c>
      <c r="P3" s="3"/>
    </row>
    <row r="4" spans="1:16" ht="13.5" thickBot="1">
      <c r="A4" s="103"/>
      <c r="B4" s="56" t="s">
        <v>0</v>
      </c>
      <c r="C4" s="7">
        <v>0.4</v>
      </c>
      <c r="D4" s="7">
        <v>0.45</v>
      </c>
      <c r="E4" s="7">
        <v>0.5</v>
      </c>
      <c r="F4" s="8">
        <v>0.5</v>
      </c>
      <c r="G4" s="7">
        <v>0.5</v>
      </c>
      <c r="H4" s="7">
        <v>0.55</v>
      </c>
      <c r="I4" s="8">
        <v>0.55</v>
      </c>
      <c r="J4" s="7">
        <v>0.6</v>
      </c>
      <c r="K4" s="8">
        <v>0.6</v>
      </c>
      <c r="L4" s="7">
        <v>0.6</v>
      </c>
      <c r="M4" s="95"/>
      <c r="N4" s="3"/>
      <c r="O4" s="9"/>
      <c r="P4" s="3"/>
    </row>
    <row r="5" spans="1:16" ht="4.5" customHeight="1" thickBot="1">
      <c r="A5" s="103"/>
      <c r="B5" s="57"/>
      <c r="C5" s="10"/>
      <c r="D5" s="10"/>
      <c r="E5" s="10"/>
      <c r="F5" s="11"/>
      <c r="G5" s="10"/>
      <c r="H5" s="10"/>
      <c r="I5" s="11"/>
      <c r="J5" s="10"/>
      <c r="K5" s="11"/>
      <c r="L5" s="10"/>
      <c r="M5" s="95"/>
      <c r="N5" s="3"/>
      <c r="O5" s="9"/>
      <c r="P5" s="3"/>
    </row>
    <row r="6" spans="1:16" ht="12.75">
      <c r="A6" s="103"/>
      <c r="B6" s="54" t="s">
        <v>39</v>
      </c>
      <c r="C6" s="1">
        <v>18</v>
      </c>
      <c r="D6" s="1">
        <v>18</v>
      </c>
      <c r="E6" s="1">
        <v>18</v>
      </c>
      <c r="F6" s="2">
        <v>19</v>
      </c>
      <c r="G6" s="1">
        <v>19</v>
      </c>
      <c r="H6" s="1">
        <v>19</v>
      </c>
      <c r="I6" s="2">
        <v>20</v>
      </c>
      <c r="J6" s="1">
        <v>20</v>
      </c>
      <c r="K6" s="2">
        <v>20</v>
      </c>
      <c r="L6" s="1">
        <v>21</v>
      </c>
      <c r="M6" s="95"/>
      <c r="N6" s="12"/>
      <c r="O6" s="9"/>
      <c r="P6" s="3"/>
    </row>
    <row r="7" spans="1:16" ht="12.75">
      <c r="A7" s="103"/>
      <c r="B7" s="55" t="s">
        <v>42</v>
      </c>
      <c r="C7" s="5">
        <v>92</v>
      </c>
      <c r="D7" s="5">
        <v>92</v>
      </c>
      <c r="E7" s="5">
        <v>92</v>
      </c>
      <c r="F7" s="5">
        <v>92</v>
      </c>
      <c r="G7" s="5">
        <v>92</v>
      </c>
      <c r="H7" s="5">
        <v>92</v>
      </c>
      <c r="I7" s="5">
        <v>92</v>
      </c>
      <c r="J7" s="5">
        <v>92</v>
      </c>
      <c r="K7" s="5">
        <v>92</v>
      </c>
      <c r="L7" s="5">
        <v>92</v>
      </c>
      <c r="M7" s="95"/>
      <c r="N7" s="13"/>
      <c r="O7" s="9"/>
      <c r="P7" s="3"/>
    </row>
    <row r="8" spans="1:16" ht="13.5" thickBot="1">
      <c r="A8" s="103"/>
      <c r="B8" s="56" t="s">
        <v>0</v>
      </c>
      <c r="C8" s="7">
        <v>0.5</v>
      </c>
      <c r="D8" s="7">
        <v>0.6</v>
      </c>
      <c r="E8" s="7">
        <v>0.65</v>
      </c>
      <c r="F8" s="8">
        <v>0.7</v>
      </c>
      <c r="G8" s="7">
        <v>0.7</v>
      </c>
      <c r="H8" s="7">
        <v>0.72</v>
      </c>
      <c r="I8" s="8">
        <v>0.72</v>
      </c>
      <c r="J8" s="7">
        <v>0.75</v>
      </c>
      <c r="K8" s="8">
        <v>0.75</v>
      </c>
      <c r="L8" s="7">
        <v>0.75</v>
      </c>
      <c r="M8" s="95"/>
      <c r="N8" s="3"/>
      <c r="O8" s="9"/>
      <c r="P8" s="3"/>
    </row>
    <row r="9" spans="1:16" ht="4.5" customHeight="1" thickBot="1">
      <c r="A9" s="103"/>
      <c r="B9" s="57"/>
      <c r="C9" s="10"/>
      <c r="D9" s="10"/>
      <c r="E9" s="10"/>
      <c r="F9" s="11"/>
      <c r="G9" s="10"/>
      <c r="H9" s="10"/>
      <c r="I9" s="11"/>
      <c r="J9" s="10"/>
      <c r="K9" s="11"/>
      <c r="L9" s="10"/>
      <c r="M9" s="95"/>
      <c r="N9" s="3"/>
      <c r="O9" s="9"/>
      <c r="P9" s="3"/>
    </row>
    <row r="10" spans="1:16" ht="12.75">
      <c r="A10" s="103"/>
      <c r="B10" s="54" t="s">
        <v>40</v>
      </c>
      <c r="C10" s="1">
        <v>22</v>
      </c>
      <c r="D10" s="1">
        <v>22</v>
      </c>
      <c r="E10" s="1">
        <v>22</v>
      </c>
      <c r="F10" s="2">
        <v>23</v>
      </c>
      <c r="G10" s="1">
        <v>23</v>
      </c>
      <c r="H10" s="1">
        <v>23</v>
      </c>
      <c r="I10" s="2">
        <v>24</v>
      </c>
      <c r="J10" s="1">
        <v>24</v>
      </c>
      <c r="K10" s="2">
        <v>24</v>
      </c>
      <c r="L10" s="1">
        <v>25</v>
      </c>
      <c r="M10" s="95"/>
      <c r="N10" s="14"/>
      <c r="O10" s="15"/>
      <c r="P10" s="3"/>
    </row>
    <row r="11" spans="1:16" ht="12.75">
      <c r="A11" s="103"/>
      <c r="B11" s="55" t="s">
        <v>42</v>
      </c>
      <c r="C11" s="5">
        <v>91</v>
      </c>
      <c r="D11" s="5">
        <v>91</v>
      </c>
      <c r="E11" s="5">
        <v>91</v>
      </c>
      <c r="F11" s="5">
        <v>91</v>
      </c>
      <c r="G11" s="5">
        <v>91</v>
      </c>
      <c r="H11" s="5">
        <v>91</v>
      </c>
      <c r="I11" s="5">
        <v>91</v>
      </c>
      <c r="J11" s="5">
        <v>91</v>
      </c>
      <c r="K11" s="5">
        <v>91</v>
      </c>
      <c r="L11" s="5">
        <v>91</v>
      </c>
      <c r="M11" s="95"/>
      <c r="N11" s="14"/>
      <c r="O11" s="3"/>
      <c r="P11" s="3"/>
    </row>
    <row r="12" spans="1:16" ht="13.5" thickBot="1">
      <c r="A12" s="103"/>
      <c r="B12" s="58" t="s">
        <v>0</v>
      </c>
      <c r="C12" s="7">
        <v>0.7</v>
      </c>
      <c r="D12" s="7">
        <v>0.75</v>
      </c>
      <c r="E12" s="7">
        <v>0.8</v>
      </c>
      <c r="F12" s="8">
        <v>0.82</v>
      </c>
      <c r="G12" s="7">
        <v>0.82</v>
      </c>
      <c r="H12" s="7">
        <v>0.84</v>
      </c>
      <c r="I12" s="8">
        <v>0.84</v>
      </c>
      <c r="J12" s="7">
        <v>0.85</v>
      </c>
      <c r="K12" s="8">
        <v>0.85</v>
      </c>
      <c r="L12" s="7">
        <v>0.85</v>
      </c>
      <c r="M12" s="95"/>
      <c r="N12" s="14"/>
      <c r="O12" s="3"/>
      <c r="P12" s="3"/>
    </row>
    <row r="13" spans="1:16" ht="4.5" customHeight="1" thickBot="1">
      <c r="A13" s="103"/>
      <c r="B13" s="57"/>
      <c r="C13" s="10"/>
      <c r="D13" s="16"/>
      <c r="E13" s="10"/>
      <c r="F13" s="11"/>
      <c r="G13" s="10"/>
      <c r="H13" s="10"/>
      <c r="I13" s="11"/>
      <c r="J13" s="10"/>
      <c r="K13" s="11"/>
      <c r="L13" s="10"/>
      <c r="M13" s="95"/>
      <c r="N13" s="14"/>
      <c r="O13" s="3"/>
      <c r="P13" s="3"/>
    </row>
    <row r="14" spans="1:16" ht="12.75">
      <c r="A14" s="103"/>
      <c r="B14" s="54" t="s">
        <v>41</v>
      </c>
      <c r="C14" s="1">
        <v>25</v>
      </c>
      <c r="D14" s="17">
        <v>25</v>
      </c>
      <c r="E14" s="1">
        <v>25</v>
      </c>
      <c r="F14" s="1">
        <v>26</v>
      </c>
      <c r="G14" s="1">
        <v>26</v>
      </c>
      <c r="H14" s="1">
        <v>26</v>
      </c>
      <c r="I14" s="1">
        <v>27</v>
      </c>
      <c r="J14" s="1">
        <v>27</v>
      </c>
      <c r="K14" s="1">
        <v>27</v>
      </c>
      <c r="L14" s="1">
        <v>28</v>
      </c>
      <c r="M14" s="95"/>
      <c r="N14" s="14"/>
      <c r="O14" s="3"/>
      <c r="P14" s="3"/>
    </row>
    <row r="15" spans="1:16" ht="12.75">
      <c r="A15" s="103"/>
      <c r="B15" s="55" t="s">
        <v>42</v>
      </c>
      <c r="C15" s="18">
        <v>62</v>
      </c>
      <c r="D15" s="18">
        <v>62</v>
      </c>
      <c r="E15" s="18">
        <v>62</v>
      </c>
      <c r="F15" s="18">
        <v>62</v>
      </c>
      <c r="G15" s="18">
        <v>62</v>
      </c>
      <c r="H15" s="18">
        <v>62</v>
      </c>
      <c r="I15" s="18">
        <v>62</v>
      </c>
      <c r="J15" s="18">
        <v>62</v>
      </c>
      <c r="K15" s="18">
        <v>62</v>
      </c>
      <c r="L15" s="18">
        <v>62</v>
      </c>
      <c r="M15" s="95"/>
      <c r="N15" s="3"/>
      <c r="O15" s="3"/>
      <c r="P15" s="3"/>
    </row>
    <row r="16" spans="1:16" ht="13.5" thickBot="1">
      <c r="A16" s="103"/>
      <c r="B16" s="56" t="s">
        <v>0</v>
      </c>
      <c r="C16" s="7">
        <v>0.85</v>
      </c>
      <c r="D16" s="19">
        <v>0.9</v>
      </c>
      <c r="E16" s="7">
        <v>0.95</v>
      </c>
      <c r="F16" s="7">
        <v>0.96</v>
      </c>
      <c r="G16" s="7">
        <v>0.97</v>
      </c>
      <c r="H16" s="7">
        <v>0.98</v>
      </c>
      <c r="I16" s="7">
        <v>0.98</v>
      </c>
      <c r="J16" s="7">
        <v>0.98</v>
      </c>
      <c r="K16" s="7">
        <v>0.98</v>
      </c>
      <c r="L16" s="7">
        <v>0.98</v>
      </c>
      <c r="M16" s="95"/>
      <c r="N16" s="3"/>
      <c r="O16" s="3"/>
      <c r="P16" s="3"/>
    </row>
    <row r="17" spans="1:16" ht="4.5" customHeight="1" thickBot="1">
      <c r="A17" s="103"/>
      <c r="B17" s="59"/>
      <c r="C17" s="20"/>
      <c r="D17" s="21"/>
      <c r="E17" s="20"/>
      <c r="F17" s="20"/>
      <c r="G17" s="20"/>
      <c r="H17" s="20"/>
      <c r="I17" s="20"/>
      <c r="J17" s="20"/>
      <c r="K17" s="20"/>
      <c r="L17" s="20"/>
      <c r="M17" s="95"/>
      <c r="N17" s="3"/>
      <c r="O17" s="3"/>
      <c r="P17" s="3"/>
    </row>
    <row r="18" spans="1:16" ht="15.75" customHeight="1" thickBot="1">
      <c r="A18" s="104"/>
      <c r="B18" s="77" t="s">
        <v>0</v>
      </c>
      <c r="C18" s="78">
        <f aca="true" t="shared" si="0" ref="C18:L18">((C3*C4)+(C7*C8)+(C11*C12)+(C15*C16))/(C3+C7+C11+C15)</f>
        <v>0.5764383561643835</v>
      </c>
      <c r="D18" s="79">
        <f t="shared" si="0"/>
        <v>0.6390410958904109</v>
      </c>
      <c r="E18" s="79">
        <f t="shared" si="0"/>
        <v>0.6890410958904111</v>
      </c>
      <c r="F18" s="79">
        <f t="shared" si="0"/>
        <v>0.7083287671232875</v>
      </c>
      <c r="G18" s="79">
        <f t="shared" si="0"/>
        <v>0.7100273972602739</v>
      </c>
      <c r="H18" s="79">
        <f t="shared" si="0"/>
        <v>0.7381917808219178</v>
      </c>
      <c r="I18" s="79">
        <f t="shared" si="0"/>
        <v>0.7381917808219178</v>
      </c>
      <c r="J18" s="79">
        <f t="shared" si="0"/>
        <v>0.7646849315068494</v>
      </c>
      <c r="K18" s="79">
        <f t="shared" si="0"/>
        <v>0.7646849315068494</v>
      </c>
      <c r="L18" s="79">
        <f t="shared" si="0"/>
        <v>0.7646849315068494</v>
      </c>
      <c r="M18" s="96"/>
      <c r="N18" s="22"/>
      <c r="O18" s="22"/>
      <c r="P18" s="22"/>
    </row>
    <row r="19" spans="1:16" ht="12.75">
      <c r="A19" s="102" t="s">
        <v>60</v>
      </c>
      <c r="B19" s="60" t="s">
        <v>47</v>
      </c>
      <c r="C19" s="23">
        <f>(C3+C7+C11+C15)*C18*O2</f>
        <v>14728</v>
      </c>
      <c r="D19" s="23">
        <f>(D3+D7+D11+D15)*D18*O2</f>
        <v>16327.499999999998</v>
      </c>
      <c r="E19" s="23">
        <f>(E3+E7+E11+E15)*E18*O2</f>
        <v>17605.000000000004</v>
      </c>
      <c r="F19" s="23">
        <f>(F3+F7+F11+F15)*F18*O2</f>
        <v>18097.799999999996</v>
      </c>
      <c r="G19" s="23">
        <f>(G3+G7+G11+G15)*G18*O2</f>
        <v>18141.199999999997</v>
      </c>
      <c r="H19" s="23">
        <f>(H3+H7+H11+H15)*H18*O2</f>
        <v>18860.8</v>
      </c>
      <c r="I19" s="23">
        <f>(I3+I7+I11+I15)*I18*O2</f>
        <v>18860.8</v>
      </c>
      <c r="J19" s="23">
        <f>(J3+J7+J11+J15)*J18*O2</f>
        <v>19537.7</v>
      </c>
      <c r="K19" s="23">
        <f>(K3+K7+K11+K15)*K18*O2</f>
        <v>19537.7</v>
      </c>
      <c r="L19" s="23">
        <f>(L3+L7+L11+L15)*L18*O2</f>
        <v>19537.7</v>
      </c>
      <c r="M19" s="95"/>
      <c r="N19" s="3"/>
      <c r="O19" s="3"/>
      <c r="P19" s="3"/>
    </row>
    <row r="20" spans="1:16" ht="12.75">
      <c r="A20" s="103"/>
      <c r="B20" s="61" t="s">
        <v>1</v>
      </c>
      <c r="C20" s="24">
        <f>C2*C3*C4*O2*O3</f>
        <v>47040</v>
      </c>
      <c r="D20" s="24">
        <f>D2*D3*D4*O2*O3</f>
        <v>52920</v>
      </c>
      <c r="E20" s="25">
        <f>E2*E3*E4*O2*O3</f>
        <v>58800</v>
      </c>
      <c r="F20" s="24">
        <f>F2*F3*F4*O2*O3</f>
        <v>63000</v>
      </c>
      <c r="G20" s="24">
        <f>G2*G3*G4*O2*O3</f>
        <v>63000</v>
      </c>
      <c r="H20" s="24">
        <f>H2*H3*H4*O2*O3</f>
        <v>69300.00000000001</v>
      </c>
      <c r="I20" s="24">
        <f>I2*I3*I4*O2*O3</f>
        <v>73920</v>
      </c>
      <c r="J20" s="24">
        <f>J2*J3*J4*O2*O3</f>
        <v>80640</v>
      </c>
      <c r="K20" s="24">
        <f>K2*K3*K4*O2*O3</f>
        <v>80640</v>
      </c>
      <c r="L20" s="24">
        <f>L2*L3*L4*O2*O3</f>
        <v>85680</v>
      </c>
      <c r="M20" s="95"/>
      <c r="N20" s="3"/>
      <c r="O20" s="3"/>
      <c r="P20" s="3"/>
    </row>
    <row r="21" spans="1:16" ht="12.75">
      <c r="A21" s="103"/>
      <c r="B21" s="62" t="s">
        <v>2</v>
      </c>
      <c r="C21" s="26">
        <f>C6*C7*C8*O2*O3</f>
        <v>57960</v>
      </c>
      <c r="D21" s="26">
        <f>D6*D7*D8*O2*O3</f>
        <v>69552</v>
      </c>
      <c r="E21" s="27">
        <f>E6*E7*E8*O2*O3</f>
        <v>75348</v>
      </c>
      <c r="F21" s="26">
        <f>F6*F7*F8*O2*O3</f>
        <v>85652</v>
      </c>
      <c r="G21" s="26">
        <f>G6*G7*G8*O2*O3</f>
        <v>85652</v>
      </c>
      <c r="H21" s="26">
        <f>H6*H7*H8*O2*O3</f>
        <v>88099.2</v>
      </c>
      <c r="I21" s="26">
        <f>I6*I7*I8*O2*O3</f>
        <v>92736</v>
      </c>
      <c r="J21" s="26">
        <f>J6*J7*J8*O2*O3</f>
        <v>96600</v>
      </c>
      <c r="K21" s="26">
        <f>K6*K7*K8*O2*O3</f>
        <v>96600</v>
      </c>
      <c r="L21" s="26">
        <f>L6*L7*L8*O2*O3</f>
        <v>101430</v>
      </c>
      <c r="M21" s="95"/>
      <c r="N21" s="3"/>
      <c r="O21" s="3"/>
      <c r="P21" s="3"/>
    </row>
    <row r="22" spans="1:16" ht="12.75">
      <c r="A22" s="103"/>
      <c r="B22" s="61" t="s">
        <v>3</v>
      </c>
      <c r="C22" s="24">
        <f>C10*C11*C12*O2*O3</f>
        <v>98097.99999999999</v>
      </c>
      <c r="D22" s="24">
        <f>D10*D11*D12*O2*O3</f>
        <v>105105</v>
      </c>
      <c r="E22" s="25">
        <f>E10*E11*E12*O2*O3</f>
        <v>112112.00000000001</v>
      </c>
      <c r="F22" s="24">
        <f>F10*F11*F12*O2*O3</f>
        <v>120138.2</v>
      </c>
      <c r="G22" s="24">
        <f>G10*G11*G12*O2*O3</f>
        <v>120138.2</v>
      </c>
      <c r="H22" s="24">
        <f>H10*H11*H12*O2*O3</f>
        <v>123068.4</v>
      </c>
      <c r="I22" s="24">
        <f>I10*I11*I12*O2*O3</f>
        <v>128419.2</v>
      </c>
      <c r="J22" s="24">
        <f>J10*J11*J12*O2*O3</f>
        <v>129947.99999999999</v>
      </c>
      <c r="K22" s="24">
        <f>K10*K11*K12*O2*O3</f>
        <v>129947.99999999999</v>
      </c>
      <c r="L22" s="24">
        <f>L10*L11*L12*O2*O3</f>
        <v>135362.5</v>
      </c>
      <c r="M22" s="95"/>
      <c r="N22" s="3"/>
      <c r="O22" s="3"/>
      <c r="P22" s="3"/>
    </row>
    <row r="23" spans="1:16" ht="12.75">
      <c r="A23" s="103"/>
      <c r="B23" s="62" t="s">
        <v>4</v>
      </c>
      <c r="C23" s="26">
        <f>C14*C15*C16*O2*O3</f>
        <v>92225</v>
      </c>
      <c r="D23" s="26">
        <f>D14*D15*D16*O2*O3</f>
        <v>97650</v>
      </c>
      <c r="E23" s="28">
        <f>E14*E15*E16*O2*O3</f>
        <v>103075</v>
      </c>
      <c r="F23" s="26">
        <f>F14*F15*F16*O2*O3</f>
        <v>108326.4</v>
      </c>
      <c r="G23" s="26">
        <f>G14*G15*G16*O2*O3</f>
        <v>109454.79999999999</v>
      </c>
      <c r="H23" s="26">
        <f>H14*H15*H16*O2*O3</f>
        <v>110583.2</v>
      </c>
      <c r="I23" s="26">
        <f>I14*I15*I16*O2*O3</f>
        <v>114836.4</v>
      </c>
      <c r="J23" s="26">
        <f>J14*J15*J16*O2*O3</f>
        <v>114836.4</v>
      </c>
      <c r="K23" s="26">
        <f>K14*K15*K16*O2*O3</f>
        <v>114836.4</v>
      </c>
      <c r="L23" s="26">
        <f>L14*L15*L16*O2*O3</f>
        <v>119089.59999999999</v>
      </c>
      <c r="M23" s="95"/>
      <c r="N23" s="3"/>
      <c r="O23" s="3"/>
      <c r="P23" s="3"/>
    </row>
    <row r="24" spans="1:16" ht="12.75">
      <c r="A24" s="103"/>
      <c r="B24" s="61" t="s">
        <v>5</v>
      </c>
      <c r="C24" s="71">
        <f aca="true" t="shared" si="1" ref="C24:L24">SUM(C20:C23)</f>
        <v>295323</v>
      </c>
      <c r="D24" s="71">
        <f t="shared" si="1"/>
        <v>325227</v>
      </c>
      <c r="E24" s="72">
        <f t="shared" si="1"/>
        <v>349335</v>
      </c>
      <c r="F24" s="71">
        <f t="shared" si="1"/>
        <v>377116.6</v>
      </c>
      <c r="G24" s="71">
        <f t="shared" si="1"/>
        <v>378245</v>
      </c>
      <c r="H24" s="71">
        <f t="shared" si="1"/>
        <v>391050.8</v>
      </c>
      <c r="I24" s="71">
        <f t="shared" si="1"/>
        <v>409911.6</v>
      </c>
      <c r="J24" s="71">
        <f t="shared" si="1"/>
        <v>422024.4</v>
      </c>
      <c r="K24" s="71">
        <f t="shared" si="1"/>
        <v>422024.4</v>
      </c>
      <c r="L24" s="71">
        <f t="shared" si="1"/>
        <v>441562.1</v>
      </c>
      <c r="M24" s="95"/>
      <c r="N24" s="3"/>
      <c r="O24" s="3"/>
      <c r="P24" s="3"/>
    </row>
    <row r="25" spans="1:16" ht="13.5" thickBot="1">
      <c r="A25" s="103"/>
      <c r="B25" s="63" t="s">
        <v>6</v>
      </c>
      <c r="C25" s="29">
        <v>0.15</v>
      </c>
      <c r="D25" s="30">
        <v>0.15</v>
      </c>
      <c r="E25" s="30">
        <v>0.15</v>
      </c>
      <c r="F25" s="30">
        <v>0.15</v>
      </c>
      <c r="G25" s="30">
        <v>0.15</v>
      </c>
      <c r="H25" s="30">
        <v>0.15</v>
      </c>
      <c r="I25" s="30">
        <v>0.15</v>
      </c>
      <c r="J25" s="30">
        <v>0.15</v>
      </c>
      <c r="K25" s="30">
        <v>0.15</v>
      </c>
      <c r="L25" s="30">
        <v>0.15</v>
      </c>
      <c r="M25" s="95"/>
      <c r="N25" s="3"/>
      <c r="O25" s="3"/>
      <c r="P25" s="3"/>
    </row>
    <row r="26" spans="1:16" ht="13.5" thickBot="1">
      <c r="A26" s="103"/>
      <c r="B26" s="80" t="s">
        <v>7</v>
      </c>
      <c r="C26" s="81">
        <f aca="true" t="shared" si="2" ref="C26:L26">C24/(C25+100%)</f>
        <v>256802.6086956522</v>
      </c>
      <c r="D26" s="81">
        <f t="shared" si="2"/>
        <v>282806.0869565218</v>
      </c>
      <c r="E26" s="81">
        <f t="shared" si="2"/>
        <v>303769.56521739135</v>
      </c>
      <c r="F26" s="81">
        <f t="shared" si="2"/>
        <v>327927.47826086957</v>
      </c>
      <c r="G26" s="81">
        <f t="shared" si="2"/>
        <v>328908.69565217395</v>
      </c>
      <c r="H26" s="81">
        <f t="shared" si="2"/>
        <v>340044.1739130435</v>
      </c>
      <c r="I26" s="81">
        <f t="shared" si="2"/>
        <v>356444.8695652174</v>
      </c>
      <c r="J26" s="81">
        <f t="shared" si="2"/>
        <v>366977.7391304348</v>
      </c>
      <c r="K26" s="81">
        <f t="shared" si="2"/>
        <v>366977.7391304348</v>
      </c>
      <c r="L26" s="81">
        <f t="shared" si="2"/>
        <v>383967.04347826086</v>
      </c>
      <c r="M26" s="95"/>
      <c r="N26" s="3"/>
      <c r="O26" s="3"/>
      <c r="P26" s="3"/>
    </row>
    <row r="27" spans="1:16" ht="12.75">
      <c r="A27" s="103"/>
      <c r="B27" s="64" t="s">
        <v>51</v>
      </c>
      <c r="C27" s="31">
        <f aca="true" t="shared" si="3" ref="C27:L27">C26/C19</f>
        <v>17.436353116217557</v>
      </c>
      <c r="D27" s="31">
        <f t="shared" si="3"/>
        <v>17.320844400950655</v>
      </c>
      <c r="E27" s="32">
        <f t="shared" si="3"/>
        <v>17.254732474716914</v>
      </c>
      <c r="F27" s="31">
        <f t="shared" si="3"/>
        <v>18.119742635064462</v>
      </c>
      <c r="G27" s="31">
        <f t="shared" si="3"/>
        <v>18.130481757114964</v>
      </c>
      <c r="H27" s="31">
        <f t="shared" si="3"/>
        <v>18.029149024062793</v>
      </c>
      <c r="I27" s="31">
        <f t="shared" si="3"/>
        <v>18.898714241454098</v>
      </c>
      <c r="J27" s="31">
        <f t="shared" si="3"/>
        <v>18.783057326626718</v>
      </c>
      <c r="K27" s="31">
        <f t="shared" si="3"/>
        <v>18.783057326626718</v>
      </c>
      <c r="L27" s="31">
        <f t="shared" si="3"/>
        <v>19.65262254401802</v>
      </c>
      <c r="M27" s="95"/>
      <c r="N27" s="33"/>
      <c r="O27" s="3"/>
      <c r="P27" s="3"/>
    </row>
    <row r="28" spans="1:16" ht="12.75">
      <c r="A28" s="103"/>
      <c r="B28" s="61" t="s">
        <v>8</v>
      </c>
      <c r="C28" s="24">
        <f>C26*O28</f>
        <v>25680.26086956522</v>
      </c>
      <c r="D28" s="24">
        <f>D26*O28</f>
        <v>28280.60869565218</v>
      </c>
      <c r="E28" s="25">
        <f>E26*O28</f>
        <v>30376.956521739135</v>
      </c>
      <c r="F28" s="24">
        <f>F26*O28</f>
        <v>32792.74782608696</v>
      </c>
      <c r="G28" s="24">
        <f>G26*O28</f>
        <v>32890.8695652174</v>
      </c>
      <c r="H28" s="24">
        <f>H26*O28</f>
        <v>34004.417391304356</v>
      </c>
      <c r="I28" s="24">
        <f>I26*O28</f>
        <v>35644.486956521745</v>
      </c>
      <c r="J28" s="24">
        <f>J26*O28</f>
        <v>36697.773913043486</v>
      </c>
      <c r="K28" s="24">
        <f>K26*O28</f>
        <v>36697.773913043486</v>
      </c>
      <c r="L28" s="24">
        <f>L26*O28</f>
        <v>38396.70434782609</v>
      </c>
      <c r="M28" s="95"/>
      <c r="N28" s="51" t="s">
        <v>65</v>
      </c>
      <c r="O28" s="34">
        <v>0.1</v>
      </c>
      <c r="P28" s="3"/>
    </row>
    <row r="29" spans="1:16" ht="12.75">
      <c r="A29" s="103"/>
      <c r="B29" s="62" t="s">
        <v>9</v>
      </c>
      <c r="C29" s="26">
        <f>C26*O29</f>
        <v>25680.26086956522</v>
      </c>
      <c r="D29" s="26">
        <f>D26*O29</f>
        <v>28280.60869565218</v>
      </c>
      <c r="E29" s="27">
        <f>E26*O29</f>
        <v>30376.956521739135</v>
      </c>
      <c r="F29" s="26">
        <f>F26*O29</f>
        <v>32792.74782608696</v>
      </c>
      <c r="G29" s="26">
        <f>G26*O29</f>
        <v>32890.8695652174</v>
      </c>
      <c r="H29" s="26">
        <f>H26*O29</f>
        <v>34004.417391304356</v>
      </c>
      <c r="I29" s="26">
        <f>I26*O29</f>
        <v>35644.486956521745</v>
      </c>
      <c r="J29" s="26">
        <f>J26*O29</f>
        <v>36697.773913043486</v>
      </c>
      <c r="K29" s="26">
        <f>K26*O29</f>
        <v>36697.773913043486</v>
      </c>
      <c r="L29" s="26">
        <f>L26*O29</f>
        <v>38396.70434782609</v>
      </c>
      <c r="M29" s="95"/>
      <c r="N29" s="51" t="s">
        <v>66</v>
      </c>
      <c r="O29" s="34">
        <v>0.1</v>
      </c>
      <c r="P29" s="3"/>
    </row>
    <row r="30" spans="1:16" ht="12.75">
      <c r="A30" s="103"/>
      <c r="B30" s="61" t="s">
        <v>10</v>
      </c>
      <c r="C30" s="24">
        <f>C26*O30</f>
        <v>12840.13043478261</v>
      </c>
      <c r="D30" s="24">
        <f>D26*O30</f>
        <v>14140.30434782609</v>
      </c>
      <c r="E30" s="25">
        <f>E26*O30</f>
        <v>15188.478260869568</v>
      </c>
      <c r="F30" s="24">
        <f>F26*O30</f>
        <v>16396.37391304348</v>
      </c>
      <c r="G30" s="24">
        <f>G26*O30</f>
        <v>16445.4347826087</v>
      </c>
      <c r="H30" s="24">
        <f>H26*O30</f>
        <v>17002.208695652178</v>
      </c>
      <c r="I30" s="24">
        <f>I26*O30</f>
        <v>17822.243478260873</v>
      </c>
      <c r="J30" s="24">
        <f>J26*O30</f>
        <v>18348.886956521743</v>
      </c>
      <c r="K30" s="24">
        <f>K26*O30</f>
        <v>18348.886956521743</v>
      </c>
      <c r="L30" s="24">
        <f>L26*O30</f>
        <v>19198.352173913045</v>
      </c>
      <c r="M30" s="95"/>
      <c r="N30" s="51" t="s">
        <v>67</v>
      </c>
      <c r="O30" s="34">
        <v>0.05</v>
      </c>
      <c r="P30" s="3"/>
    </row>
    <row r="31" spans="1:16" ht="12.75">
      <c r="A31" s="103"/>
      <c r="B31" s="62" t="s">
        <v>11</v>
      </c>
      <c r="C31" s="26">
        <f>C26*O31</f>
        <v>12840.13043478261</v>
      </c>
      <c r="D31" s="26">
        <f>D26*O31</f>
        <v>14140.30434782609</v>
      </c>
      <c r="E31" s="27">
        <f>E26*O31</f>
        <v>15188.478260869568</v>
      </c>
      <c r="F31" s="26">
        <f>F26*O31</f>
        <v>16396.37391304348</v>
      </c>
      <c r="G31" s="26">
        <f>G26*O31</f>
        <v>16445.4347826087</v>
      </c>
      <c r="H31" s="26">
        <f>H26*O31</f>
        <v>17002.208695652178</v>
      </c>
      <c r="I31" s="26">
        <f>I26*O31</f>
        <v>17822.243478260873</v>
      </c>
      <c r="J31" s="26">
        <f>J26*O31</f>
        <v>18348.886956521743</v>
      </c>
      <c r="K31" s="26">
        <f>K26*O31</f>
        <v>18348.886956521743</v>
      </c>
      <c r="L31" s="26">
        <f>L26*O31</f>
        <v>19198.352173913045</v>
      </c>
      <c r="M31" s="95"/>
      <c r="N31" s="51" t="s">
        <v>68</v>
      </c>
      <c r="O31" s="34">
        <v>0.05</v>
      </c>
      <c r="P31" s="3"/>
    </row>
    <row r="32" spans="1:16" ht="13.5" thickBot="1">
      <c r="A32" s="103"/>
      <c r="B32" s="65" t="s">
        <v>48</v>
      </c>
      <c r="C32" s="24">
        <f>F32</f>
        <v>2000</v>
      </c>
      <c r="D32" s="24">
        <f>F32</f>
        <v>2000</v>
      </c>
      <c r="E32" s="25">
        <f>F32</f>
        <v>2000</v>
      </c>
      <c r="F32" s="24">
        <f>O32</f>
        <v>2000</v>
      </c>
      <c r="G32" s="24">
        <f>F32</f>
        <v>2000</v>
      </c>
      <c r="H32" s="24">
        <f>F32</f>
        <v>2000</v>
      </c>
      <c r="I32" s="24">
        <f>F32</f>
        <v>2000</v>
      </c>
      <c r="J32" s="24">
        <f>F32</f>
        <v>2000</v>
      </c>
      <c r="K32" s="24">
        <f>F32</f>
        <v>2000</v>
      </c>
      <c r="L32" s="24">
        <f>F32</f>
        <v>2000</v>
      </c>
      <c r="M32" s="95"/>
      <c r="N32" s="51" t="s">
        <v>69</v>
      </c>
      <c r="O32" s="4">
        <v>2000</v>
      </c>
      <c r="P32" s="3"/>
    </row>
    <row r="33" spans="1:16" ht="15.75" thickBot="1">
      <c r="A33" s="103"/>
      <c r="B33" s="82" t="s">
        <v>12</v>
      </c>
      <c r="C33" s="83">
        <f aca="true" t="shared" si="4" ref="C33:L33">C26+C28+C29+C30+C31+C32</f>
        <v>335843.39130434784</v>
      </c>
      <c r="D33" s="83">
        <f t="shared" si="4"/>
        <v>369647.91304347833</v>
      </c>
      <c r="E33" s="84">
        <f t="shared" si="4"/>
        <v>396900.43478260876</v>
      </c>
      <c r="F33" s="83">
        <f t="shared" si="4"/>
        <v>428305.7217391304</v>
      </c>
      <c r="G33" s="83">
        <f t="shared" si="4"/>
        <v>429581.30434782617</v>
      </c>
      <c r="H33" s="83">
        <f t="shared" si="4"/>
        <v>444057.4260869566</v>
      </c>
      <c r="I33" s="83">
        <f t="shared" si="4"/>
        <v>465378.33043478266</v>
      </c>
      <c r="J33" s="83">
        <f t="shared" si="4"/>
        <v>479071.06086956523</v>
      </c>
      <c r="K33" s="83">
        <f t="shared" si="4"/>
        <v>479071.06086956523</v>
      </c>
      <c r="L33" s="83">
        <f t="shared" si="4"/>
        <v>501157.1565217391</v>
      </c>
      <c r="M33" s="97"/>
      <c r="N33" s="35"/>
      <c r="O33" s="35"/>
      <c r="P33" s="12" t="s">
        <v>59</v>
      </c>
    </row>
    <row r="34" spans="1:16" ht="4.5" customHeight="1" thickBot="1">
      <c r="A34" s="104"/>
      <c r="B34" s="66"/>
      <c r="C34" s="36"/>
      <c r="D34" s="37"/>
      <c r="E34" s="38"/>
      <c r="F34" s="37"/>
      <c r="G34" s="38"/>
      <c r="H34" s="37"/>
      <c r="I34" s="38"/>
      <c r="J34" s="37"/>
      <c r="K34" s="38"/>
      <c r="L34" s="37"/>
      <c r="M34" s="97"/>
      <c r="N34" s="35"/>
      <c r="O34" s="35"/>
      <c r="P34" s="12"/>
    </row>
    <row r="35" spans="1:16" ht="12.75">
      <c r="A35" s="102" t="s">
        <v>24</v>
      </c>
      <c r="B35" s="67" t="s">
        <v>13</v>
      </c>
      <c r="C35" s="39">
        <f>O35</f>
        <v>50000</v>
      </c>
      <c r="D35" s="26">
        <f>C35*(100%+P35)</f>
        <v>52500</v>
      </c>
      <c r="E35" s="27">
        <f>D35*(100%+P35)</f>
        <v>55125</v>
      </c>
      <c r="F35" s="26">
        <f>E35*(100%+P35)</f>
        <v>57881.25</v>
      </c>
      <c r="G35" s="27">
        <f>F35*(100%+P35)</f>
        <v>60775.3125</v>
      </c>
      <c r="H35" s="26">
        <f>G35*(100%+P35)</f>
        <v>63814.078125</v>
      </c>
      <c r="I35" s="27">
        <f>H35*(100%+P35)</f>
        <v>67004.78203125</v>
      </c>
      <c r="J35" s="26">
        <f>I35*(100%+P35)</f>
        <v>70355.0211328125</v>
      </c>
      <c r="K35" s="27">
        <f>J35*(100%+P35)</f>
        <v>73872.77218945313</v>
      </c>
      <c r="L35" s="26">
        <f>K35*(100%+P35)</f>
        <v>77566.41079892579</v>
      </c>
      <c r="M35" s="95"/>
      <c r="N35" s="3" t="s">
        <v>37</v>
      </c>
      <c r="O35" s="4">
        <v>50000</v>
      </c>
      <c r="P35" s="43">
        <v>0.05</v>
      </c>
    </row>
    <row r="36" spans="1:16" ht="12.75">
      <c r="A36" s="103"/>
      <c r="B36" s="68" t="s">
        <v>45</v>
      </c>
      <c r="C36" s="40">
        <f>SUM(C28:C31)*O36</f>
        <v>38520.39130434783</v>
      </c>
      <c r="D36" s="40">
        <f>SUM(D28:D31)*O36</f>
        <v>42420.91304347827</v>
      </c>
      <c r="E36" s="40">
        <f>SUM(E28:E31)*O36</f>
        <v>45565.4347826087</v>
      </c>
      <c r="F36" s="24">
        <f>SUM(F28:F31)*O36</f>
        <v>49189.121739130445</v>
      </c>
      <c r="G36" s="25">
        <f>SUM(G28:G31)*O36</f>
        <v>49336.3043478261</v>
      </c>
      <c r="H36" s="24">
        <f>SUM(H28:H31)*O36</f>
        <v>51006.62608695654</v>
      </c>
      <c r="I36" s="25">
        <f>SUM(I28:I31)*O36</f>
        <v>53466.73043478262</v>
      </c>
      <c r="J36" s="24">
        <f>SUM(J28:J31)*O36</f>
        <v>55046.66086956523</v>
      </c>
      <c r="K36" s="25">
        <f>SUM(K28:K31)*O36</f>
        <v>55046.66086956523</v>
      </c>
      <c r="L36" s="24">
        <f>SUM(L28:L31)*O36</f>
        <v>57595.05652173913</v>
      </c>
      <c r="M36" s="95"/>
      <c r="N36" s="3" t="s">
        <v>49</v>
      </c>
      <c r="O36" s="34">
        <v>0.5</v>
      </c>
      <c r="P36" s="3"/>
    </row>
    <row r="37" spans="1:16" ht="12.75">
      <c r="A37" s="103"/>
      <c r="B37" s="69" t="s">
        <v>52</v>
      </c>
      <c r="C37" s="39">
        <f>C33*O37</f>
        <v>26867.471304347826</v>
      </c>
      <c r="D37" s="26">
        <f>D33*O37</f>
        <v>29571.833043478266</v>
      </c>
      <c r="E37" s="27">
        <f>E33*O37</f>
        <v>31752.0347826087</v>
      </c>
      <c r="F37" s="26">
        <f>F33*O37</f>
        <v>34264.457739130434</v>
      </c>
      <c r="G37" s="27">
        <f>G33*O37</f>
        <v>34366.50434782609</v>
      </c>
      <c r="H37" s="26">
        <f>H33*O37</f>
        <v>35524.594086956524</v>
      </c>
      <c r="I37" s="27">
        <f>I33*O37</f>
        <v>37230.266434782614</v>
      </c>
      <c r="J37" s="26">
        <f>J33*O37</f>
        <v>38325.68486956522</v>
      </c>
      <c r="K37" s="27">
        <f>K33*O37</f>
        <v>38325.68486956522</v>
      </c>
      <c r="L37" s="26">
        <f>L33*O37</f>
        <v>40092.57252173913</v>
      </c>
      <c r="M37" s="95"/>
      <c r="N37" s="51" t="s">
        <v>63</v>
      </c>
      <c r="O37" s="34">
        <v>0.08</v>
      </c>
      <c r="P37" s="3"/>
    </row>
    <row r="38" spans="1:16" ht="12.75">
      <c r="A38" s="103"/>
      <c r="B38" s="68" t="s">
        <v>14</v>
      </c>
      <c r="C38" s="40">
        <f>C19*O38</f>
        <v>7364</v>
      </c>
      <c r="D38" s="24">
        <f>D19*O38</f>
        <v>8163.749999999999</v>
      </c>
      <c r="E38" s="25">
        <f>E19*O38</f>
        <v>8802.500000000002</v>
      </c>
      <c r="F38" s="24">
        <f>F19*O38</f>
        <v>9048.899999999998</v>
      </c>
      <c r="G38" s="25">
        <f>G19*O38</f>
        <v>9070.599999999999</v>
      </c>
      <c r="H38" s="24">
        <f>H19*O38</f>
        <v>9430.4</v>
      </c>
      <c r="I38" s="25">
        <f>I19*O38</f>
        <v>9430.4</v>
      </c>
      <c r="J38" s="24">
        <f>J19*O38</f>
        <v>9768.85</v>
      </c>
      <c r="K38" s="25">
        <f>K19*O38</f>
        <v>9768.85</v>
      </c>
      <c r="L38" s="24">
        <f>L19*O38</f>
        <v>9768.85</v>
      </c>
      <c r="M38" s="95"/>
      <c r="N38" s="3" t="s">
        <v>50</v>
      </c>
      <c r="O38" s="41">
        <v>0.5</v>
      </c>
      <c r="P38" s="3"/>
    </row>
    <row r="39" spans="1:16" ht="12.75">
      <c r="A39" s="103"/>
      <c r="B39" s="69" t="s">
        <v>25</v>
      </c>
      <c r="C39" s="39">
        <f>C19*O39</f>
        <v>2209.2</v>
      </c>
      <c r="D39" s="26">
        <f>D19*O39</f>
        <v>2449.1249999999995</v>
      </c>
      <c r="E39" s="27">
        <f>E19*O39</f>
        <v>2640.7500000000005</v>
      </c>
      <c r="F39" s="26">
        <f>F19*O39</f>
        <v>2714.669999999999</v>
      </c>
      <c r="G39" s="27">
        <f>G19*O39</f>
        <v>2721.1799999999994</v>
      </c>
      <c r="H39" s="26">
        <f>H19*O39</f>
        <v>2829.12</v>
      </c>
      <c r="I39" s="27">
        <f>I19*O39</f>
        <v>2829.12</v>
      </c>
      <c r="J39" s="26">
        <f>J19*O39</f>
        <v>2930.655</v>
      </c>
      <c r="K39" s="27">
        <f>K19*O39</f>
        <v>2930.655</v>
      </c>
      <c r="L39" s="26">
        <f>L19*O39</f>
        <v>2930.655</v>
      </c>
      <c r="M39" s="95"/>
      <c r="N39" s="3" t="s">
        <v>50</v>
      </c>
      <c r="O39" s="41">
        <v>0.15</v>
      </c>
      <c r="P39" s="3"/>
    </row>
    <row r="40" spans="1:16" ht="12.75">
      <c r="A40" s="103"/>
      <c r="B40" s="68" t="s">
        <v>15</v>
      </c>
      <c r="C40" s="40">
        <f>O40</f>
        <v>5000</v>
      </c>
      <c r="D40" s="24">
        <f>C40*(100%+P40)</f>
        <v>5350</v>
      </c>
      <c r="E40" s="25">
        <f>D40*(100%+P40)</f>
        <v>5724.5</v>
      </c>
      <c r="F40" s="24">
        <f>E40*(100%+P40)</f>
        <v>6125.215</v>
      </c>
      <c r="G40" s="25">
        <f>F40*(100%+P40)</f>
        <v>6553.98005</v>
      </c>
      <c r="H40" s="24">
        <f>G40*(100%+P40)</f>
        <v>7012.758653500001</v>
      </c>
      <c r="I40" s="25">
        <f>H40*(100%+P40)</f>
        <v>7503.651759245002</v>
      </c>
      <c r="J40" s="24">
        <f>I40*(100%+P40)</f>
        <v>8028.907382392153</v>
      </c>
      <c r="K40" s="25">
        <f>J40*(100%+P40)</f>
        <v>8590.930899159604</v>
      </c>
      <c r="L40" s="24">
        <f>K40*(100%+P40)</f>
        <v>9192.296062100777</v>
      </c>
      <c r="M40" s="95"/>
      <c r="N40" s="3" t="s">
        <v>36</v>
      </c>
      <c r="O40" s="42">
        <v>5000</v>
      </c>
      <c r="P40" s="43">
        <v>0.07</v>
      </c>
    </row>
    <row r="41" spans="1:16" ht="12.75">
      <c r="A41" s="103"/>
      <c r="B41" s="69" t="s">
        <v>46</v>
      </c>
      <c r="C41" s="39">
        <f>C24*O41</f>
        <v>7383.075000000001</v>
      </c>
      <c r="D41" s="39">
        <f>D24*O41</f>
        <v>8130.675</v>
      </c>
      <c r="E41" s="39">
        <f>E24*O41</f>
        <v>8733.375</v>
      </c>
      <c r="F41" s="26">
        <f>F24*O41</f>
        <v>9427.914999999999</v>
      </c>
      <c r="G41" s="27">
        <f>G24*O41</f>
        <v>9456.125</v>
      </c>
      <c r="H41" s="26">
        <f>H24*O41</f>
        <v>9776.27</v>
      </c>
      <c r="I41" s="27">
        <f>I24*O41</f>
        <v>10247.79</v>
      </c>
      <c r="J41" s="26">
        <f>J24*O41</f>
        <v>10550.61</v>
      </c>
      <c r="K41" s="27">
        <f>K24*O41</f>
        <v>10550.61</v>
      </c>
      <c r="L41" s="26">
        <f>L24*O41</f>
        <v>11039.0525</v>
      </c>
      <c r="M41" s="95"/>
      <c r="N41" s="51" t="s">
        <v>64</v>
      </c>
      <c r="O41" s="43">
        <v>0.025</v>
      </c>
      <c r="P41" s="52"/>
    </row>
    <row r="42" spans="1:16" ht="12.75">
      <c r="A42" s="103"/>
      <c r="B42" s="68" t="s">
        <v>16</v>
      </c>
      <c r="C42" s="40">
        <f>O42</f>
        <v>5000</v>
      </c>
      <c r="D42" s="24">
        <f>C42*(100%+P42)</f>
        <v>5150</v>
      </c>
      <c r="E42" s="25">
        <f>D42*(100%+P42)</f>
        <v>5304.5</v>
      </c>
      <c r="F42" s="24">
        <f aca="true" t="shared" si="5" ref="F42:F49">E42*(100%+P42)</f>
        <v>5463.635</v>
      </c>
      <c r="G42" s="25">
        <f aca="true" t="shared" si="6" ref="G42:G49">F42*(100%+P42)</f>
        <v>5627.54405</v>
      </c>
      <c r="H42" s="24">
        <f aca="true" t="shared" si="7" ref="H42:H49">G42*(100%+P42)</f>
        <v>5796.3703715</v>
      </c>
      <c r="I42" s="25">
        <f aca="true" t="shared" si="8" ref="I42:I49">H42*(100%+P42)</f>
        <v>5970.261482645</v>
      </c>
      <c r="J42" s="24">
        <f aca="true" t="shared" si="9" ref="J42:J49">I42*(100%+P42)</f>
        <v>6149.36932712435</v>
      </c>
      <c r="K42" s="25">
        <f aca="true" t="shared" si="10" ref="K42:K49">J42*(100%+P42)</f>
        <v>6333.850406938081</v>
      </c>
      <c r="L42" s="24">
        <f aca="true" t="shared" si="11" ref="L42:L49">K42*(100%+P42)</f>
        <v>6523.865919146223</v>
      </c>
      <c r="M42" s="95"/>
      <c r="N42" s="3" t="s">
        <v>36</v>
      </c>
      <c r="O42" s="44">
        <v>5000</v>
      </c>
      <c r="P42" s="43">
        <v>0.03</v>
      </c>
    </row>
    <row r="43" spans="1:16" ht="12.75">
      <c r="A43" s="103"/>
      <c r="B43" s="69" t="s">
        <v>17</v>
      </c>
      <c r="C43" s="39">
        <f aca="true" t="shared" si="12" ref="C43:C49">O43</f>
        <v>1000</v>
      </c>
      <c r="D43" s="26">
        <f aca="true" t="shared" si="13" ref="D43:D49">C43*(100%+P43)</f>
        <v>1000</v>
      </c>
      <c r="E43" s="27">
        <f aca="true" t="shared" si="14" ref="E43:E49">D43*(100%+P43)</f>
        <v>1000</v>
      </c>
      <c r="F43" s="26">
        <f t="shared" si="5"/>
        <v>1000</v>
      </c>
      <c r="G43" s="27">
        <f t="shared" si="6"/>
        <v>1000</v>
      </c>
      <c r="H43" s="26">
        <f t="shared" si="7"/>
        <v>1000</v>
      </c>
      <c r="I43" s="27">
        <f t="shared" si="8"/>
        <v>1000</v>
      </c>
      <c r="J43" s="26">
        <f t="shared" si="9"/>
        <v>1000</v>
      </c>
      <c r="K43" s="27">
        <f t="shared" si="10"/>
        <v>1000</v>
      </c>
      <c r="L43" s="26">
        <f t="shared" si="11"/>
        <v>1000</v>
      </c>
      <c r="M43" s="95"/>
      <c r="N43" s="3" t="s">
        <v>36</v>
      </c>
      <c r="O43" s="4">
        <v>1000</v>
      </c>
      <c r="P43" s="53">
        <v>0</v>
      </c>
    </row>
    <row r="44" spans="1:16" ht="12.75">
      <c r="A44" s="103"/>
      <c r="B44" s="68" t="s">
        <v>18</v>
      </c>
      <c r="C44" s="40">
        <f t="shared" si="12"/>
        <v>2000</v>
      </c>
      <c r="D44" s="24">
        <f t="shared" si="13"/>
        <v>2060</v>
      </c>
      <c r="E44" s="25">
        <f t="shared" si="14"/>
        <v>2121.8</v>
      </c>
      <c r="F44" s="24">
        <f t="shared" si="5"/>
        <v>2185.454</v>
      </c>
      <c r="G44" s="25">
        <f t="shared" si="6"/>
        <v>2251.01762</v>
      </c>
      <c r="H44" s="24">
        <f t="shared" si="7"/>
        <v>2318.5481486000003</v>
      </c>
      <c r="I44" s="25">
        <f t="shared" si="8"/>
        <v>2388.1045930580003</v>
      </c>
      <c r="J44" s="24">
        <f t="shared" si="9"/>
        <v>2459.7477308497405</v>
      </c>
      <c r="K44" s="25">
        <f t="shared" si="10"/>
        <v>2533.5401627752326</v>
      </c>
      <c r="L44" s="24">
        <f t="shared" si="11"/>
        <v>2609.5463676584895</v>
      </c>
      <c r="M44" s="95"/>
      <c r="N44" s="3" t="s">
        <v>36</v>
      </c>
      <c r="O44" s="4">
        <v>2000</v>
      </c>
      <c r="P44" s="43">
        <v>0.03</v>
      </c>
    </row>
    <row r="45" spans="1:16" ht="12.75">
      <c r="A45" s="103"/>
      <c r="B45" s="69" t="s">
        <v>54</v>
      </c>
      <c r="C45" s="39">
        <f t="shared" si="12"/>
        <v>2000</v>
      </c>
      <c r="D45" s="26">
        <f t="shared" si="13"/>
        <v>2060</v>
      </c>
      <c r="E45" s="27">
        <f t="shared" si="14"/>
        <v>2121.8</v>
      </c>
      <c r="F45" s="26">
        <f t="shared" si="5"/>
        <v>2185.454</v>
      </c>
      <c r="G45" s="27">
        <f t="shared" si="6"/>
        <v>2251.01762</v>
      </c>
      <c r="H45" s="26">
        <f t="shared" si="7"/>
        <v>2318.5481486000003</v>
      </c>
      <c r="I45" s="27">
        <f t="shared" si="8"/>
        <v>2388.1045930580003</v>
      </c>
      <c r="J45" s="26">
        <f t="shared" si="9"/>
        <v>2459.7477308497405</v>
      </c>
      <c r="K45" s="27">
        <f t="shared" si="10"/>
        <v>2533.5401627752326</v>
      </c>
      <c r="L45" s="26">
        <f t="shared" si="11"/>
        <v>2609.5463676584895</v>
      </c>
      <c r="M45" s="95"/>
      <c r="N45" s="3" t="s">
        <v>36</v>
      </c>
      <c r="O45" s="4">
        <v>2000</v>
      </c>
      <c r="P45" s="43">
        <v>0.03</v>
      </c>
    </row>
    <row r="46" spans="1:16" ht="12.75">
      <c r="A46" s="103"/>
      <c r="B46" s="68" t="s">
        <v>55</v>
      </c>
      <c r="C46" s="40">
        <f t="shared" si="12"/>
        <v>2000</v>
      </c>
      <c r="D46" s="24">
        <f t="shared" si="13"/>
        <v>2100</v>
      </c>
      <c r="E46" s="25">
        <f t="shared" si="14"/>
        <v>2205</v>
      </c>
      <c r="F46" s="24">
        <f t="shared" si="5"/>
        <v>2315.25</v>
      </c>
      <c r="G46" s="25">
        <f t="shared" si="6"/>
        <v>2431.0125000000003</v>
      </c>
      <c r="H46" s="24">
        <f t="shared" si="7"/>
        <v>2552.5631250000006</v>
      </c>
      <c r="I46" s="25">
        <f t="shared" si="8"/>
        <v>2680.191281250001</v>
      </c>
      <c r="J46" s="24">
        <f t="shared" si="9"/>
        <v>2814.200845312501</v>
      </c>
      <c r="K46" s="25">
        <f t="shared" si="10"/>
        <v>2954.910887578126</v>
      </c>
      <c r="L46" s="24">
        <f t="shared" si="11"/>
        <v>3102.6564319570325</v>
      </c>
      <c r="M46" s="95"/>
      <c r="N46" s="3" t="s">
        <v>36</v>
      </c>
      <c r="O46" s="4">
        <v>2000</v>
      </c>
      <c r="P46" s="43">
        <v>0.05</v>
      </c>
    </row>
    <row r="47" spans="1:16" ht="12.75">
      <c r="A47" s="103"/>
      <c r="B47" s="69" t="s">
        <v>19</v>
      </c>
      <c r="C47" s="39">
        <f t="shared" si="12"/>
        <v>3000</v>
      </c>
      <c r="D47" s="26">
        <f t="shared" si="13"/>
        <v>3090</v>
      </c>
      <c r="E47" s="27">
        <f t="shared" si="14"/>
        <v>3182.7000000000003</v>
      </c>
      <c r="F47" s="26">
        <f t="shared" si="5"/>
        <v>3278.1810000000005</v>
      </c>
      <c r="G47" s="27">
        <f t="shared" si="6"/>
        <v>3376.526430000001</v>
      </c>
      <c r="H47" s="26">
        <f t="shared" si="7"/>
        <v>3477.8222229000007</v>
      </c>
      <c r="I47" s="27">
        <f t="shared" si="8"/>
        <v>3582.156889587001</v>
      </c>
      <c r="J47" s="26">
        <f t="shared" si="9"/>
        <v>3689.621596274611</v>
      </c>
      <c r="K47" s="27">
        <f t="shared" si="10"/>
        <v>3800.3102441628494</v>
      </c>
      <c r="L47" s="26">
        <f t="shared" si="11"/>
        <v>3914.3195514877348</v>
      </c>
      <c r="M47" s="95"/>
      <c r="N47" s="3" t="s">
        <v>36</v>
      </c>
      <c r="O47" s="4">
        <v>3000</v>
      </c>
      <c r="P47" s="43">
        <v>0.03</v>
      </c>
    </row>
    <row r="48" spans="1:16" ht="12.75">
      <c r="A48" s="103"/>
      <c r="B48" s="70" t="s">
        <v>20</v>
      </c>
      <c r="C48" s="40">
        <f t="shared" si="12"/>
        <v>10000</v>
      </c>
      <c r="D48" s="24">
        <f t="shared" si="13"/>
        <v>10000</v>
      </c>
      <c r="E48" s="25">
        <f t="shared" si="14"/>
        <v>10000</v>
      </c>
      <c r="F48" s="24">
        <f t="shared" si="5"/>
        <v>10000</v>
      </c>
      <c r="G48" s="25">
        <f t="shared" si="6"/>
        <v>10000</v>
      </c>
      <c r="H48" s="24">
        <f t="shared" si="7"/>
        <v>10000</v>
      </c>
      <c r="I48" s="25">
        <f t="shared" si="8"/>
        <v>10000</v>
      </c>
      <c r="J48" s="24">
        <f t="shared" si="9"/>
        <v>10000</v>
      </c>
      <c r="K48" s="25">
        <f t="shared" si="10"/>
        <v>10000</v>
      </c>
      <c r="L48" s="24">
        <f t="shared" si="11"/>
        <v>10000</v>
      </c>
      <c r="M48" s="95"/>
      <c r="N48" s="51" t="s">
        <v>58</v>
      </c>
      <c r="O48" s="4">
        <v>10000</v>
      </c>
      <c r="P48" s="43">
        <v>0</v>
      </c>
    </row>
    <row r="49" spans="1:16" ht="13.5" thickBot="1">
      <c r="A49" s="103"/>
      <c r="B49" s="69" t="s">
        <v>21</v>
      </c>
      <c r="C49" s="39">
        <f t="shared" si="12"/>
        <v>150000</v>
      </c>
      <c r="D49" s="26">
        <f t="shared" si="13"/>
        <v>153000</v>
      </c>
      <c r="E49" s="27">
        <f t="shared" si="14"/>
        <v>156060</v>
      </c>
      <c r="F49" s="45">
        <f t="shared" si="5"/>
        <v>159181.2</v>
      </c>
      <c r="G49" s="27">
        <f t="shared" si="6"/>
        <v>162364.82400000002</v>
      </c>
      <c r="H49" s="45">
        <f t="shared" si="7"/>
        <v>165612.12048</v>
      </c>
      <c r="I49" s="27">
        <f t="shared" si="8"/>
        <v>168924.36288960002</v>
      </c>
      <c r="J49" s="45">
        <f t="shared" si="9"/>
        <v>172302.85014739202</v>
      </c>
      <c r="K49" s="27">
        <f t="shared" si="10"/>
        <v>175748.90715033986</v>
      </c>
      <c r="L49" s="45">
        <f t="shared" si="11"/>
        <v>179263.88529334666</v>
      </c>
      <c r="M49" s="95"/>
      <c r="N49" s="3" t="s">
        <v>56</v>
      </c>
      <c r="O49" s="4">
        <v>150000</v>
      </c>
      <c r="P49" s="43">
        <v>0.02</v>
      </c>
    </row>
    <row r="50" spans="1:16" ht="15.75" thickBot="1">
      <c r="A50" s="104"/>
      <c r="B50" s="85" t="s">
        <v>61</v>
      </c>
      <c r="C50" s="86">
        <f aca="true" t="shared" si="15" ref="C50:L50">SUM(C35:C49)</f>
        <v>312344.13760869566</v>
      </c>
      <c r="D50" s="87">
        <f t="shared" si="15"/>
        <v>327046.2960869565</v>
      </c>
      <c r="E50" s="87">
        <f t="shared" si="15"/>
        <v>340339.39456521743</v>
      </c>
      <c r="F50" s="87">
        <f t="shared" si="15"/>
        <v>354260.7034782609</v>
      </c>
      <c r="G50" s="88">
        <f t="shared" si="15"/>
        <v>361581.94846565224</v>
      </c>
      <c r="H50" s="87">
        <f t="shared" si="15"/>
        <v>372469.8194490131</v>
      </c>
      <c r="I50" s="88">
        <f t="shared" si="15"/>
        <v>384645.9223892583</v>
      </c>
      <c r="J50" s="87">
        <f t="shared" si="15"/>
        <v>395881.9266321381</v>
      </c>
      <c r="K50" s="88">
        <f t="shared" si="15"/>
        <v>403991.2228423126</v>
      </c>
      <c r="L50" s="87">
        <f t="shared" si="15"/>
        <v>417208.71333575936</v>
      </c>
      <c r="M50" s="95"/>
      <c r="N50" s="3"/>
      <c r="O50" s="3"/>
      <c r="P50" s="3"/>
    </row>
    <row r="51" spans="1:16" ht="4.5" customHeight="1" thickBot="1">
      <c r="A51" s="100"/>
      <c r="B51" s="100" t="s">
        <v>22</v>
      </c>
      <c r="C51" s="46"/>
      <c r="D51" s="46"/>
      <c r="E51" s="46"/>
      <c r="F51" s="46"/>
      <c r="G51" s="47"/>
      <c r="H51" s="46"/>
      <c r="I51" s="47"/>
      <c r="J51" s="46"/>
      <c r="K51" s="47"/>
      <c r="L51" s="46"/>
      <c r="M51" s="95"/>
      <c r="N51" s="3"/>
      <c r="O51" s="3"/>
      <c r="P51" s="3"/>
    </row>
    <row r="52" spans="1:16" ht="16.5" thickBot="1">
      <c r="A52" s="99" t="s">
        <v>70</v>
      </c>
      <c r="B52" s="89" t="s">
        <v>23</v>
      </c>
      <c r="C52" s="90">
        <f aca="true" t="shared" si="16" ref="C52:L52">C33-C50</f>
        <v>23499.25369565218</v>
      </c>
      <c r="D52" s="91">
        <f t="shared" si="16"/>
        <v>42601.616956521815</v>
      </c>
      <c r="E52" s="92">
        <f t="shared" si="16"/>
        <v>56561.04021739133</v>
      </c>
      <c r="F52" s="91">
        <f t="shared" si="16"/>
        <v>74045.01826086949</v>
      </c>
      <c r="G52" s="92">
        <f t="shared" si="16"/>
        <v>67999.35588217393</v>
      </c>
      <c r="H52" s="91">
        <f t="shared" si="16"/>
        <v>71587.60663794348</v>
      </c>
      <c r="I52" s="92">
        <f t="shared" si="16"/>
        <v>80732.40804552438</v>
      </c>
      <c r="J52" s="91">
        <f t="shared" si="16"/>
        <v>83189.13423742715</v>
      </c>
      <c r="K52" s="92">
        <f t="shared" si="16"/>
        <v>75079.83802725264</v>
      </c>
      <c r="L52" s="91">
        <f t="shared" si="16"/>
        <v>83948.44318597973</v>
      </c>
      <c r="M52" s="95"/>
      <c r="N52" s="3"/>
      <c r="O52" s="3"/>
      <c r="P52" s="3"/>
    </row>
    <row r="53" spans="1:16" ht="4.5" customHeight="1" thickBot="1">
      <c r="A53" s="48"/>
      <c r="B53" s="48"/>
      <c r="C53" s="49"/>
      <c r="D53" s="50"/>
      <c r="E53" s="49"/>
      <c r="F53" s="50"/>
      <c r="G53" s="50"/>
      <c r="H53" s="50"/>
      <c r="I53" s="50"/>
      <c r="J53" s="50"/>
      <c r="K53" s="50"/>
      <c r="L53" s="49"/>
      <c r="M53" s="95"/>
      <c r="N53" s="3"/>
      <c r="O53" s="3"/>
      <c r="P53" s="3"/>
    </row>
    <row r="54" spans="3:16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98"/>
      <c r="N54" s="3"/>
      <c r="O54" s="3"/>
      <c r="P54" s="3"/>
    </row>
    <row r="57" ht="12.75">
      <c r="B57" t="s">
        <v>74</v>
      </c>
    </row>
    <row r="58" ht="12.75">
      <c r="B58" s="73" t="s">
        <v>72</v>
      </c>
    </row>
    <row r="59" ht="25.5">
      <c r="B59" s="74" t="s">
        <v>73</v>
      </c>
    </row>
  </sheetData>
  <sheetProtection/>
  <mergeCells count="4">
    <mergeCell ref="N1:O1"/>
    <mergeCell ref="A2:A18"/>
    <mergeCell ref="A19:A34"/>
    <mergeCell ref="A35:A50"/>
  </mergeCells>
  <hyperlinks>
    <hyperlink ref="B58" r:id="rId1" display="klaus_heindl@yahoo.com"/>
  </hyperlinks>
  <printOptions/>
  <pageMargins left="0.75" right="0.75" top="1" bottom="1" header="0.4921259845" footer="0.4921259845"/>
  <pageSetup horizontalDpi="600" verticalDpi="600" orientation="portrait" paperSize="9" r:id="rId2"/>
  <ignoredErrors>
    <ignoredError sqref="C41:L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Wombats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klaus.h</dc:creator>
  <cp:keywords/>
  <dc:description/>
  <cp:lastModifiedBy>Rufus</cp:lastModifiedBy>
  <dcterms:created xsi:type="dcterms:W3CDTF">2009-07-10T16:59:59Z</dcterms:created>
  <dcterms:modified xsi:type="dcterms:W3CDTF">2016-06-21T16:38:04Z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